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tila\Downloads\"/>
    </mc:Choice>
  </mc:AlternateContent>
  <bookViews>
    <workbookView xWindow="0" yWindow="0" windowWidth="19200" windowHeight="7050"/>
  </bookViews>
  <sheets>
    <sheet name="mérési munkala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3" i="1" l="1"/>
  <c r="J6" i="1"/>
  <c r="K6" i="1"/>
  <c r="I4" i="1"/>
  <c r="I3" i="1"/>
  <c r="H4" i="1"/>
  <c r="D3" i="1"/>
  <c r="E3" i="1"/>
  <c r="G3" i="1"/>
  <c r="H7" i="1"/>
  <c r="H8" i="1"/>
  <c r="H5" i="1"/>
  <c r="E4" i="1"/>
  <c r="E5" i="1"/>
  <c r="E6" i="1"/>
  <c r="E7" i="1"/>
  <c r="E8" i="1"/>
  <c r="J3" i="1" l="1"/>
  <c r="K3" i="1" s="1"/>
  <c r="K8" i="1" s="1"/>
  <c r="O12" i="1" s="1"/>
  <c r="J5" i="1"/>
  <c r="K5" i="1" s="1"/>
  <c r="J4" i="1"/>
  <c r="K4" i="1" s="1"/>
  <c r="G5" i="1" l="1"/>
  <c r="G4" i="1"/>
  <c r="O18" i="1"/>
  <c r="O14" i="1"/>
  <c r="G8" i="1"/>
  <c r="G7" i="1"/>
  <c r="D7" i="1"/>
  <c r="D8" i="1"/>
  <c r="G6" i="1"/>
  <c r="I6" i="1" s="1"/>
  <c r="D4" i="1"/>
  <c r="D5" i="1"/>
  <c r="D6" i="1"/>
  <c r="O15" i="1" l="1"/>
  <c r="O19" i="1" s="1"/>
  <c r="I5" i="1"/>
  <c r="O20" i="1" l="1"/>
  <c r="N30" i="1"/>
  <c r="O29" i="1" l="1"/>
  <c r="P28" i="1"/>
  <c r="B6" i="1"/>
  <c r="B5" i="1"/>
  <c r="B4" i="1"/>
  <c r="B3" i="1"/>
  <c r="P26" i="1" l="1"/>
  <c r="P24" i="1"/>
  <c r="P25" i="1"/>
  <c r="P27" i="1"/>
  <c r="Q26" i="1"/>
  <c r="Q28" i="1"/>
  <c r="Q24" i="1"/>
  <c r="Q27" i="1"/>
  <c r="Q25" i="1"/>
</calcChain>
</file>

<file path=xl/sharedStrings.xml><?xml version="1.0" encoding="utf-8"?>
<sst xmlns="http://schemas.openxmlformats.org/spreadsheetml/2006/main" count="67" uniqueCount="66">
  <si>
    <t xml:space="preserve">Megnevezés </t>
  </si>
  <si>
    <t>Alumínium 
 vastagság</t>
  </si>
  <si>
    <t>Beütésszám</t>
  </si>
  <si>
    <t>Beütésszám
abszolút 
statisztikus 
bizonytalansága</t>
  </si>
  <si>
    <t>Beütésszám
relatív 
statisztikus 
bizonytalansága</t>
  </si>
  <si>
    <t>Beütésszám-
összegzési
idő</t>
  </si>
  <si>
    <t>Beütési
 sebesség</t>
  </si>
  <si>
    <t>Beütési
 sebesség
abszolút 
bizonytalansága</t>
  </si>
  <si>
    <t>Háttérsugárzással 
korrigált 
beütési
 sebesség</t>
  </si>
  <si>
    <t>Háttérsugárzással 
korrigált 
beütési
 sebesség
abszolút 
bizonytalansága</t>
  </si>
  <si>
    <t>Háttérsugárzással 
korrigált 
beütési
 sebesség
relatív
bizonytalansága</t>
  </si>
  <si>
    <t>Jelölés 
[ mértékegység ] 
\
Mérési pont</t>
  </si>
  <si>
    <t>x
[ m ]</t>
  </si>
  <si>
    <t>N
[ db ]</t>
  </si>
  <si>
    <t>t
[ s ]</t>
  </si>
  <si>
    <t>1.</t>
  </si>
  <si>
    <t>2.</t>
  </si>
  <si>
    <t>3.</t>
  </si>
  <si>
    <t>4.</t>
  </si>
  <si>
    <t>természetes 
háttérsugárzás</t>
  </si>
  <si>
    <t>mesterséges 
háttérsugárzás</t>
  </si>
  <si>
    <t>Relatív 
bizonytalanságok 
átlaga [ % ]:</t>
  </si>
  <si>
    <t xml:space="preserve">Jelölés 
[ mértékegység ] </t>
  </si>
  <si>
    <t>Érték</t>
  </si>
  <si>
    <t>Tömegabszorpciós együttható számolás:</t>
  </si>
  <si>
    <t xml:space="preserve">Illesztett exponenciális függvény 
kitevő x paraméterének együtthatója </t>
  </si>
  <si>
    <t>Az illesztésből származó együttható 
abszolút bizonytalansága</t>
  </si>
  <si>
    <t xml:space="preserve">Alumínum sűrűsége </t>
  </si>
  <si>
    <t>∙ρ [ kg/m3 ]</t>
  </si>
  <si>
    <t xml:space="preserve">Alumínum 
tömeg abszorpciós e.h. </t>
  </si>
  <si>
    <t xml:space="preserve">Alumínum 
tömeg abszorpciós e.h. 
abszolút bizonytalansága </t>
  </si>
  <si>
    <t>Maximális bétarészecske-energia számolás:</t>
  </si>
  <si>
    <t>Maximális bétarészecske energia</t>
  </si>
  <si>
    <t xml:space="preserve"> Emax [ MeV ]</t>
  </si>
  <si>
    <t>Maximális bétarészecske-energia
abszolút bizonytalansága [ MeV ]</t>
  </si>
  <si>
    <r>
      <rPr>
        <sz val="14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Emax</t>
    </r>
    <r>
      <rPr>
        <sz val="11"/>
        <color theme="1"/>
        <rFont val="Calibri"/>
        <family val="2"/>
        <charset val="238"/>
        <scheme val="minor"/>
      </rPr>
      <t xml:space="preserve"> [ MeV ]</t>
    </r>
  </si>
  <si>
    <t>Maximális bétarészecske-energia
relatív bizonytalansága [ % ]</t>
  </si>
  <si>
    <r>
      <rPr>
        <sz val="14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Emax</t>
    </r>
    <r>
      <rPr>
        <sz val="11"/>
        <color theme="1"/>
        <rFont val="Calibri"/>
        <family val="2"/>
        <charset val="238"/>
        <scheme val="minor"/>
      </rPr>
      <t>/ Emax [ % ]</t>
    </r>
  </si>
  <si>
    <t>Bétaforrás beazonosítás</t>
  </si>
  <si>
    <t>Béta sugárzó radionuklid</t>
  </si>
  <si>
    <t>Maximális 
bétarészecske-energia
[ MeV ]</t>
  </si>
  <si>
    <t>Relatív eltérés
 az irodalmi adathoz képest
[ % ]</t>
  </si>
  <si>
    <t>Az abszolút eltérés aránya az 
abszolút bizonytalansághoz 
képest</t>
  </si>
  <si>
    <t>S-35</t>
  </si>
  <si>
    <t>Tl-204</t>
  </si>
  <si>
    <t>K-40</t>
  </si>
  <si>
    <t>Y-90</t>
  </si>
  <si>
    <t>K-42</t>
  </si>
  <si>
    <t>Használt forrás</t>
  </si>
  <si>
    <t>Használt forrás
maximális bétarészecske-energiájának
abszolút bizonytalansága [ MeV ]</t>
  </si>
  <si>
    <t>Jelmagyarázat</t>
  </si>
  <si>
    <t>Csak ezekbe a mezőkbe írjunk!</t>
  </si>
  <si>
    <t>Csak szükség esetén módosítsuk!</t>
  </si>
  <si>
    <t>Ne módosítsuk!</t>
  </si>
  <si>
    <t>Az alábbi háttérszínekkel jeltett mezőket a következő módon kezeljük:</t>
  </si>
  <si>
    <t>μ[m2/kg ]</t>
  </si>
  <si>
    <t>μ∙ρ [ 1/m ]</t>
  </si>
  <si>
    <r>
      <rPr>
        <sz val="14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μ∙ρ</t>
    </r>
    <r>
      <rPr>
        <sz val="11"/>
        <color theme="1"/>
        <rFont val="Calibri"/>
        <family val="2"/>
        <charset val="238"/>
        <scheme val="minor"/>
      </rPr>
      <t xml:space="preserve"> [ 1/m ]</t>
    </r>
  </si>
  <si>
    <r>
      <rPr>
        <sz val="14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μ</t>
    </r>
    <r>
      <rPr>
        <sz val="11"/>
        <color theme="1"/>
        <rFont val="Calibri"/>
        <family val="2"/>
        <charset val="238"/>
        <scheme val="minor"/>
      </rPr>
      <t xml:space="preserve"> [m2/kg ]</t>
    </r>
  </si>
  <si>
    <t>N/t
[ 1/s ]</t>
  </si>
  <si>
    <t>(N/t)*
[ 1/s ]</t>
  </si>
  <si>
    <r>
      <rPr>
        <sz val="12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>/t
[ 1/s ]</t>
    </r>
  </si>
  <si>
    <r>
      <rPr>
        <sz val="12"/>
        <rFont val="Calibri"/>
        <family val="2"/>
        <charset val="238"/>
        <scheme val="minor"/>
      </rPr>
      <t>u</t>
    </r>
    <r>
      <rPr>
        <sz val="8"/>
        <rFont val="Calibri"/>
        <family val="2"/>
        <charset val="238"/>
        <scheme val="minor"/>
      </rPr>
      <t>N</t>
    </r>
    <r>
      <rPr>
        <sz val="11"/>
        <rFont val="Calibri"/>
        <family val="2"/>
        <charset val="238"/>
        <scheme val="minor"/>
      </rPr>
      <t>/N
[ % ]</t>
    </r>
  </si>
  <si>
    <r>
      <rPr>
        <sz val="12"/>
        <rFont val="Calibri"/>
        <family val="2"/>
        <charset val="238"/>
        <scheme val="minor"/>
      </rPr>
      <t>u</t>
    </r>
    <r>
      <rPr>
        <sz val="8"/>
        <rFont val="Calibri"/>
        <family val="2"/>
        <charset val="238"/>
        <scheme val="minor"/>
      </rPr>
      <t>N</t>
    </r>
    <r>
      <rPr>
        <sz val="11"/>
        <rFont val="Calibri"/>
        <family val="2"/>
        <charset val="238"/>
        <scheme val="minor"/>
      </rPr>
      <t xml:space="preserve">
[ db ]</t>
    </r>
  </si>
  <si>
    <r>
      <t>(</t>
    </r>
    <r>
      <rPr>
        <sz val="12"/>
        <color theme="1"/>
        <rFont val="Calibri"/>
        <family val="2"/>
        <charset val="238"/>
        <scheme val="minor"/>
      </rPr>
      <t>u</t>
    </r>
    <r>
      <rPr>
        <sz val="8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>/t)*
[ 1/s ]</t>
    </r>
  </si>
  <si>
    <r>
      <rPr>
        <sz val="12"/>
        <color theme="1"/>
        <rFont val="Calibri"/>
        <family val="2"/>
        <charset val="238"/>
        <scheme val="minor"/>
      </rPr>
      <t>u</t>
    </r>
    <r>
      <rPr>
        <sz val="10"/>
        <color theme="1"/>
        <rFont val="Calibri"/>
        <family val="2"/>
        <charset val="238"/>
        <scheme val="minor"/>
      </rPr>
      <t>(N/t)*</t>
    </r>
    <r>
      <rPr>
        <sz val="11"/>
        <color theme="1"/>
        <rFont val="Calibri"/>
        <family val="2"/>
        <charset val="238"/>
        <scheme val="minor"/>
      </rPr>
      <t>/(N/t)*
[ % 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</si>
</sst>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13" xfId="0" applyNumberForma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49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0" fillId="0" borderId="19" xfId="0" applyBorder="1" applyAlignment="1">
      <alignment horizontal="center" vertical="center"/>
    </xf>
    <xf numFmtId="2" fontId="0" fillId="0" borderId="0" xfId="0" applyNumberFormat="1"/>
    <xf numFmtId="0" fontId="0" fillId="0" borderId="21" xfId="0" applyBorder="1" applyAlignment="1">
      <alignment horizontal="center" vertical="center" wrapText="1"/>
    </xf>
    <xf numFmtId="0" fontId="3" fillId="0" borderId="0" xfId="1"/>
    <xf numFmtId="166" fontId="0" fillId="0" borderId="0" xfId="0" applyNumberFormat="1"/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1" xfId="0" applyBorder="1" applyAlignment="1">
      <alignment horizontal="center" wrapText="1"/>
    </xf>
    <xf numFmtId="0" fontId="0" fillId="3" borderId="11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2" borderId="0" xfId="0" applyFill="1"/>
    <xf numFmtId="0" fontId="4" fillId="0" borderId="0" xfId="0" applyFont="1"/>
    <xf numFmtId="0" fontId="4" fillId="0" borderId="0" xfId="0" applyFont="1" applyAlignment="1">
      <alignment vertical="center" wrapText="1"/>
    </xf>
    <xf numFmtId="0" fontId="0" fillId="4" borderId="0" xfId="0" applyFill="1"/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165" fontId="5" fillId="5" borderId="8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6" fontId="0" fillId="5" borderId="8" xfId="0" applyNumberFormat="1" applyFill="1" applyBorder="1" applyAlignment="1">
      <alignment horizontal="center" vertical="center"/>
    </xf>
    <xf numFmtId="165" fontId="0" fillId="5" borderId="9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/>
    <xf numFmtId="0" fontId="0" fillId="5" borderId="9" xfId="0" applyFill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 vertical="center"/>
    </xf>
    <xf numFmtId="166" fontId="0" fillId="2" borderId="9" xfId="0" applyNumberFormat="1" applyFill="1" applyBorder="1" applyAlignment="1">
      <alignment horizontal="center" vertical="center"/>
    </xf>
    <xf numFmtId="2" fontId="0" fillId="2" borderId="32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2" fontId="0" fillId="2" borderId="34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2400"/>
              <a:t>Bétasugárzás abszorpció alumíniumban</a:t>
            </a:r>
            <a:r>
              <a:rPr lang="hu-HU" sz="2400" baseline="0"/>
              <a:t> </a:t>
            </a:r>
            <a:endParaRPr lang="hu-HU" sz="2400"/>
          </a:p>
        </c:rich>
      </c:tx>
      <c:layout>
        <c:manualLayout>
          <c:xMode val="edge"/>
          <c:yMode val="edge"/>
          <c:x val="0.17176710596825892"/>
          <c:y val="2.2615474937010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7910610291010939"/>
          <c:y val="0.14730939111063321"/>
          <c:w val="0.74114361684458252"/>
          <c:h val="0.6802743484551037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41275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8.1928635564397861E-2"/>
                  <c:y val="-0.415830643544853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aseline="0"/>
                      <a:t>y = 0,5359e</a:t>
                    </a:r>
                    <a:r>
                      <a:rPr lang="en-US" sz="1600" baseline="30000"/>
                      <a:t>-2763x</a:t>
                    </a:r>
                    <a:r>
                      <a:rPr lang="en-US" sz="1600" baseline="0"/>
                      <a:t/>
                    </a:r>
                    <a:br>
                      <a:rPr lang="en-US" sz="1600" baseline="0"/>
                    </a:br>
                    <a:r>
                      <a:rPr lang="en-US" sz="1600" baseline="0"/>
                      <a:t>R² = 0,9795</a:t>
                    </a:r>
                    <a:endParaRPr lang="en-US" sz="1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'mérési munkalap'!$J$3:$J$6</c:f>
                <c:numCache>
                  <c:formatCode>General</c:formatCode>
                  <c:ptCount val="4"/>
                  <c:pt idx="0">
                    <c:v>6.252237038512122E-2</c:v>
                  </c:pt>
                  <c:pt idx="1">
                    <c:v>4.7379032258064516E-2</c:v>
                  </c:pt>
                  <c:pt idx="2">
                    <c:v>4.4280313043691649E-2</c:v>
                  </c:pt>
                  <c:pt idx="3">
                    <c:v>3.9690513612908804E-2</c:v>
                  </c:pt>
                </c:numCache>
              </c:numRef>
            </c:plus>
            <c:minus>
              <c:numRef>
                <c:f>'mérési munkalap'!$J$3:$J$6</c:f>
                <c:numCache>
                  <c:formatCode>General</c:formatCode>
                  <c:ptCount val="4"/>
                  <c:pt idx="0">
                    <c:v>6.252237038512122E-2</c:v>
                  </c:pt>
                  <c:pt idx="1">
                    <c:v>4.7379032258064516E-2</c:v>
                  </c:pt>
                  <c:pt idx="2">
                    <c:v>4.4280313043691649E-2</c:v>
                  </c:pt>
                  <c:pt idx="3">
                    <c:v>3.9690513612908804E-2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'mérési munkalap'!$B$3:$B$6</c:f>
              <c:numCache>
                <c:formatCode>0.0000</c:formatCode>
                <c:ptCount val="4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5.9999999999999995E-4</c:v>
                </c:pt>
              </c:numCache>
            </c:numRef>
          </c:xVal>
          <c:yVal>
            <c:numRef>
              <c:f>'mérési munkalap'!$I$3:$I$6</c:f>
              <c:numCache>
                <c:formatCode>0.000</c:formatCode>
                <c:ptCount val="4"/>
                <c:pt idx="0">
                  <c:v>0.57389328848799881</c:v>
                </c:pt>
                <c:pt idx="1">
                  <c:v>0.26716935483870968</c:v>
                </c:pt>
                <c:pt idx="2">
                  <c:v>0.19250332430435851</c:v>
                </c:pt>
                <c:pt idx="3">
                  <c:v>0.10143491904104429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CC-4178-BFF7-76952F18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63552"/>
        <c:axId val="139660224"/>
      </c:scatterChart>
      <c:valAx>
        <c:axId val="139663552"/>
        <c:scaling>
          <c:orientation val="minMax"/>
          <c:max val="1.0000000000000002E-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600"/>
                  <a:t>Alumínium</a:t>
                </a:r>
                <a:r>
                  <a:rPr lang="hu-HU" sz="1600" baseline="0"/>
                  <a:t> vastagság [ m ]</a:t>
                </a:r>
                <a:endParaRPr lang="hu-HU" sz="1600"/>
              </a:p>
            </c:rich>
          </c:tx>
          <c:layout>
            <c:manualLayout>
              <c:xMode val="edge"/>
              <c:yMode val="edge"/>
              <c:x val="0.34079400711345875"/>
              <c:y val="0.92913611949699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9660224"/>
        <c:crosses val="autoZero"/>
        <c:crossBetween val="midCat"/>
        <c:majorUnit val="2.0000000000000006E-4"/>
      </c:valAx>
      <c:valAx>
        <c:axId val="1396602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600"/>
                  <a:t>Korrigált beütési</a:t>
                </a:r>
                <a:r>
                  <a:rPr lang="hu-HU" sz="1600" baseline="0"/>
                  <a:t> sebesség </a:t>
                </a:r>
              </a:p>
              <a:p>
                <a:pPr>
                  <a:defRPr sz="1600"/>
                </a:pPr>
                <a:r>
                  <a:rPr lang="hu-HU" sz="1600" baseline="0"/>
                  <a:t> [ 1/s ]</a:t>
                </a:r>
                <a:endParaRPr lang="hu-HU" sz="1600"/>
              </a:p>
            </c:rich>
          </c:tx>
          <c:layout>
            <c:manualLayout>
              <c:xMode val="edge"/>
              <c:yMode val="edge"/>
              <c:x val="1.6201010087880045E-2"/>
              <c:y val="0.23139526933215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966355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2400"/>
              <a:t>Bétaforrás beazonosítás</a:t>
            </a:r>
          </a:p>
        </c:rich>
      </c:tx>
      <c:layout>
        <c:manualLayout>
          <c:xMode val="edge"/>
          <c:yMode val="edge"/>
          <c:x val="0.28878799265373334"/>
          <c:y val="3.45275081235802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25781055920288787"/>
          <c:y val="0.18344277362441608"/>
          <c:w val="0.70388414970309365"/>
          <c:h val="0.60224831101888432"/>
        </c:manualLayout>
      </c:layout>
      <c:barChart>
        <c:barDir val="bar"/>
        <c:grouping val="clustered"/>
        <c:varyColors val="0"/>
        <c:ser>
          <c:idx val="0"/>
          <c:order val="0"/>
          <c:tx>
            <c:v>Lehetséges radioaktív atom</c:v>
          </c:tx>
          <c:spPr>
            <a:solidFill>
              <a:schemeClr val="accent1"/>
            </a:solidFill>
            <a:ln w="50800"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'mérési munkalap'!$M$24:$M$29</c:f>
              <c:strCache>
                <c:ptCount val="6"/>
                <c:pt idx="0">
                  <c:v>S-35</c:v>
                </c:pt>
                <c:pt idx="1">
                  <c:v>Tl-204</c:v>
                </c:pt>
                <c:pt idx="2">
                  <c:v>K-40</c:v>
                </c:pt>
                <c:pt idx="3">
                  <c:v>Y-90</c:v>
                </c:pt>
                <c:pt idx="4">
                  <c:v>K-42</c:v>
                </c:pt>
                <c:pt idx="5">
                  <c:v>Használt forrás</c:v>
                </c:pt>
              </c:strCache>
            </c:strRef>
          </c:cat>
          <c:val>
            <c:numRef>
              <c:f>'mérési munkalap'!$N$24:$N$29</c:f>
              <c:numCache>
                <c:formatCode>0.00</c:formatCode>
                <c:ptCount val="6"/>
                <c:pt idx="0">
                  <c:v>0.17</c:v>
                </c:pt>
                <c:pt idx="1">
                  <c:v>0.76</c:v>
                </c:pt>
                <c:pt idx="2">
                  <c:v>1.31</c:v>
                </c:pt>
                <c:pt idx="3">
                  <c:v>2.2799999999999998</c:v>
                </c:pt>
                <c:pt idx="4">
                  <c:v>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C-4A75-9E86-7F6F41C9C8C3}"/>
            </c:ext>
          </c:extLst>
        </c:ser>
        <c:ser>
          <c:idx val="1"/>
          <c:order val="1"/>
          <c:tx>
            <c:v>Kimért/kiszámolt érték és bizonytalansága</c:v>
          </c:tx>
          <c:spPr>
            <a:solidFill>
              <a:schemeClr val="accent2"/>
            </a:solidFill>
            <a:ln w="50800" cap="sq">
              <a:solidFill>
                <a:schemeClr val="accent2"/>
              </a:solidFill>
              <a:round/>
            </a:ln>
            <a:effectLst/>
          </c:spPr>
          <c:invertIfNegative val="0"/>
          <c:dLbls>
            <c:dLbl>
              <c:idx val="5"/>
              <c:layout>
                <c:manualLayout>
                  <c:x val="-6.9013104990886471E-3"/>
                  <c:y val="3.549244793369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1C-4A75-9E86-7F6F41C9C8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'mérési munkalap'!$N$30</c:f>
                <c:numCache>
                  <c:formatCode>General</c:formatCode>
                  <c:ptCount val="1"/>
                  <c:pt idx="0">
                    <c:v>0.13851671319948461</c:v>
                  </c:pt>
                </c:numCache>
              </c:numRef>
            </c:plus>
            <c:minus>
              <c:numRef>
                <c:f>'mérési munkalap'!$N$30</c:f>
                <c:numCache>
                  <c:formatCode>General</c:formatCode>
                  <c:ptCount val="1"/>
                  <c:pt idx="0">
                    <c:v>0.13851671319948461</c:v>
                  </c:pt>
                </c:numCache>
              </c:numRef>
            </c:minus>
            <c:spPr>
              <a:noFill/>
              <a:ln w="50800" cap="sq">
                <a:solidFill>
                  <a:schemeClr val="tx1"/>
                </a:solidFill>
              </a:ln>
              <a:effectLst/>
            </c:spPr>
          </c:errBars>
          <c:cat>
            <c:strRef>
              <c:f>'mérési munkalap'!$M$24:$M$29</c:f>
              <c:strCache>
                <c:ptCount val="6"/>
                <c:pt idx="0">
                  <c:v>S-35</c:v>
                </c:pt>
                <c:pt idx="1">
                  <c:v>Tl-204</c:v>
                </c:pt>
                <c:pt idx="2">
                  <c:v>K-40</c:v>
                </c:pt>
                <c:pt idx="3">
                  <c:v>Y-90</c:v>
                </c:pt>
                <c:pt idx="4">
                  <c:v>K-42</c:v>
                </c:pt>
                <c:pt idx="5">
                  <c:v>Használt forrás</c:v>
                </c:pt>
              </c:strCache>
            </c:strRef>
          </c:cat>
          <c:val>
            <c:numRef>
              <c:f>'mérési munkalap'!$O$24:$O$29</c:f>
              <c:numCache>
                <c:formatCode>General</c:formatCode>
                <c:ptCount val="6"/>
                <c:pt idx="5" formatCode="0.00">
                  <c:v>1.4343009680358043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C-4A75-9E86-7F6F41C9C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3071023"/>
        <c:axId val="523059375"/>
      </c:barChart>
      <c:catAx>
        <c:axId val="5230710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600"/>
                  <a:t>Béta sugázó radioaktív</a:t>
                </a:r>
                <a:r>
                  <a:rPr lang="hu-HU" sz="1600" baseline="0"/>
                  <a:t> atom</a:t>
                </a:r>
                <a:endParaRPr lang="hu-HU" sz="1600"/>
              </a:p>
            </c:rich>
          </c:tx>
          <c:layout>
            <c:manualLayout>
              <c:xMode val="edge"/>
              <c:yMode val="edge"/>
              <c:x val="1.7173207236494903E-2"/>
              <c:y val="0.16488902017907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3059375"/>
        <c:crosses val="autoZero"/>
        <c:auto val="1"/>
        <c:lblAlgn val="ctr"/>
        <c:lblOffset val="100"/>
        <c:tickMarkSkip val="1"/>
        <c:noMultiLvlLbl val="0"/>
      </c:catAx>
      <c:valAx>
        <c:axId val="523059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15000"/>
                  <a:lumOff val="85000"/>
                  <a:lumOff val="10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600" b="0" i="0" u="none" strike="noStrike" baseline="0">
                    <a:effectLst/>
                  </a:rPr>
                  <a:t>Maximális bétarészecske-energia [ MeV ] </a:t>
                </a:r>
                <a:endParaRPr lang="hu-HU" sz="1600"/>
              </a:p>
            </c:rich>
          </c:tx>
          <c:layout>
            <c:manualLayout>
              <c:xMode val="edge"/>
              <c:yMode val="edge"/>
              <c:x val="0.3582826757217657"/>
              <c:y val="0.88502263412093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3071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732365</xdr:colOff>
      <xdr:row>8</xdr:row>
      <xdr:rowOff>77258</xdr:rowOff>
    </xdr:from>
    <xdr:to>
      <xdr:col>10</xdr:col>
      <xdr:colOff>1117600</xdr:colOff>
      <xdr:row>20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E0A7A2-1128-4E6B-ADD0-4C9A06A75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622299</xdr:colOff>
      <xdr:row>22</xdr:row>
      <xdr:rowOff>60324</xdr:rowOff>
    </xdr:from>
    <xdr:to>
      <xdr:col>10</xdr:col>
      <xdr:colOff>1117600</xdr:colOff>
      <xdr:row>40</xdr:row>
      <xdr:rowOff>177800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E29D8BE-B842-4901-A80B-7B34B7E5B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zoomScale="60" zoomScaleNormal="60" workbookViewId="0">
      <selection activeCell="H7" sqref="H7"/>
    </sheetView>
  </sheetViews>
  <sheetFormatPr defaultRowHeight="14.5" x14ac:dyDescent="0.35"/>
  <cols>
    <col min="1" max="1" width="15.1796875" bestFit="1" customWidth="1"/>
    <col min="2" max="2" width="10.453125" bestFit="1" customWidth="1"/>
    <col min="3" max="3" width="11.54296875" bestFit="1" customWidth="1"/>
    <col min="4" max="5" width="15.453125" bestFit="1" customWidth="1"/>
    <col min="6" max="6" width="12.1796875" bestFit="1" customWidth="1"/>
    <col min="7" max="7" width="13.26953125" bestFit="1" customWidth="1"/>
    <col min="8" max="8" width="15.453125" bestFit="1" customWidth="1"/>
    <col min="9" max="11" width="17" bestFit="1" customWidth="1"/>
    <col min="12" max="12" width="11.81640625" customWidth="1"/>
    <col min="13" max="13" width="33.81640625" bestFit="1" customWidth="1"/>
    <col min="14" max="14" width="15.453125" bestFit="1" customWidth="1"/>
    <col min="15" max="15" width="13.26953125" bestFit="1" customWidth="1"/>
    <col min="16" max="16" width="24.81640625" bestFit="1" customWidth="1"/>
    <col min="17" max="17" width="25.54296875" bestFit="1" customWidth="1"/>
    <col min="18" max="18" width="31.54296875" customWidth="1"/>
    <col min="23" max="23" width="14.54296875" bestFit="1" customWidth="1"/>
    <col min="24" max="24" width="6.1796875" bestFit="1" customWidth="1"/>
    <col min="25" max="25" width="8.1796875" bestFit="1" customWidth="1"/>
  </cols>
  <sheetData>
    <row r="1" spans="1:24" ht="93" customHeight="1" thickTop="1" thickBot="1" x14ac:dyDescent="0.4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M1" s="42" t="s">
        <v>50</v>
      </c>
    </row>
    <row r="2" spans="1:24" ht="58" x14ac:dyDescent="0.35">
      <c r="A2" s="5" t="s">
        <v>11</v>
      </c>
      <c r="B2" s="6" t="s">
        <v>12</v>
      </c>
      <c r="C2" s="6" t="s">
        <v>13</v>
      </c>
      <c r="D2" s="55" t="s">
        <v>63</v>
      </c>
      <c r="E2" s="55" t="s">
        <v>62</v>
      </c>
      <c r="F2" s="6" t="s">
        <v>14</v>
      </c>
      <c r="G2" s="61" t="s">
        <v>59</v>
      </c>
      <c r="H2" s="61" t="s">
        <v>61</v>
      </c>
      <c r="I2" s="61" t="s">
        <v>60</v>
      </c>
      <c r="J2" s="61" t="s">
        <v>64</v>
      </c>
      <c r="K2" s="62" t="s">
        <v>65</v>
      </c>
      <c r="M2" s="43" t="s">
        <v>54</v>
      </c>
    </row>
    <row r="3" spans="1:24" x14ac:dyDescent="0.35">
      <c r="A3" s="7" t="s">
        <v>15</v>
      </c>
      <c r="B3" s="8">
        <f>0*10^-3</f>
        <v>0</v>
      </c>
      <c r="C3" s="45">
        <v>380</v>
      </c>
      <c r="D3" s="56">
        <f>SQRT(C3)</f>
        <v>19.493588689617926</v>
      </c>
      <c r="E3" s="56">
        <f>D3/C3*100</f>
        <v>5.1298917604257701</v>
      </c>
      <c r="F3" s="57">
        <v>422</v>
      </c>
      <c r="G3" s="58">
        <f>C3/F3</f>
        <v>0.90047393364928907</v>
      </c>
      <c r="H3" s="58">
        <f>D3/F3</f>
        <v>4.6193338127056699E-2</v>
      </c>
      <c r="I3" s="58">
        <f>G3-$G$7-$G$8</f>
        <v>0.57389328848799881</v>
      </c>
      <c r="J3" s="58">
        <f>H3+$H$7+H8</f>
        <v>6.252237038512122E-2</v>
      </c>
      <c r="K3" s="59">
        <f>J3/I3*100</f>
        <v>10.894424388520912</v>
      </c>
      <c r="M3" s="63" t="s">
        <v>51</v>
      </c>
    </row>
    <row r="4" spans="1:24" x14ac:dyDescent="0.35">
      <c r="A4" s="7" t="s">
        <v>16</v>
      </c>
      <c r="B4" s="8">
        <f>0.2*10^-3</f>
        <v>2.0000000000000001E-4</v>
      </c>
      <c r="C4" s="45">
        <v>361</v>
      </c>
      <c r="D4" s="56">
        <f t="shared" ref="D4:D8" si="0">SQRT(C4)</f>
        <v>19</v>
      </c>
      <c r="E4" s="56">
        <f t="shared" ref="E4:E8" si="1">D4/C4*100</f>
        <v>5.2631578947368416</v>
      </c>
      <c r="F4" s="57">
        <v>608</v>
      </c>
      <c r="G4" s="58">
        <f>C4/F4</f>
        <v>0.59375</v>
      </c>
      <c r="H4" s="58">
        <f>D4/F4</f>
        <v>3.125E-2</v>
      </c>
      <c r="I4" s="58">
        <f>G4-$G$7-$G$8</f>
        <v>0.26716935483870968</v>
      </c>
      <c r="J4" s="58">
        <f t="shared" ref="J4:J6" si="2">H4+$H$7+H9</f>
        <v>4.7379032258064516E-2</v>
      </c>
      <c r="K4" s="59">
        <f t="shared" ref="K4:K6" si="3">J4/I4*100</f>
        <v>17.733707627758157</v>
      </c>
      <c r="M4" s="44" t="s">
        <v>52</v>
      </c>
    </row>
    <row r="5" spans="1:24" x14ac:dyDescent="0.35">
      <c r="A5" s="7" t="s">
        <v>17</v>
      </c>
      <c r="B5" s="8">
        <f>0.4*10^-3</f>
        <v>4.0000000000000002E-4</v>
      </c>
      <c r="C5" s="45">
        <v>340</v>
      </c>
      <c r="D5" s="56">
        <f t="shared" si="0"/>
        <v>18.439088914585774</v>
      </c>
      <c r="E5" s="56">
        <f t="shared" si="1"/>
        <v>5.4232614454664043</v>
      </c>
      <c r="F5" s="57">
        <v>655</v>
      </c>
      <c r="G5" s="58">
        <f>C5/F5</f>
        <v>0.51908396946564883</v>
      </c>
      <c r="H5" s="58">
        <f>D5/F5</f>
        <v>2.8151280785627137E-2</v>
      </c>
      <c r="I5" s="58">
        <f>G5-$G$7-$G$8</f>
        <v>0.19250332430435851</v>
      </c>
      <c r="J5" s="58">
        <f t="shared" si="2"/>
        <v>4.4280313043691649E-2</v>
      </c>
      <c r="K5" s="59">
        <f t="shared" si="3"/>
        <v>23.002362792281968</v>
      </c>
      <c r="M5" s="41" t="s">
        <v>53</v>
      </c>
    </row>
    <row r="6" spans="1:24" ht="15" thickBot="1" x14ac:dyDescent="0.4">
      <c r="A6" s="10" t="s">
        <v>18</v>
      </c>
      <c r="B6" s="11">
        <f>0.6*10^-3</f>
        <v>5.9999999999999995E-4</v>
      </c>
      <c r="C6" s="46">
        <v>330</v>
      </c>
      <c r="D6" s="56">
        <f t="shared" si="0"/>
        <v>18.165902124584949</v>
      </c>
      <c r="E6" s="56">
        <f t="shared" si="1"/>
        <v>5.5048188256318031</v>
      </c>
      <c r="F6" s="60">
        <v>771</v>
      </c>
      <c r="G6" s="58">
        <f t="shared" ref="G6:G7" si="4">C6/F6</f>
        <v>0.42801556420233461</v>
      </c>
      <c r="H6" s="58">
        <f>D6/F6</f>
        <v>2.3561481354844292E-2</v>
      </c>
      <c r="I6" s="58">
        <f>G6-$G$7-$G$8</f>
        <v>0.10143491904104429</v>
      </c>
      <c r="J6" s="58">
        <f>H6+$H$7+H11</f>
        <v>3.9690513612908804E-2</v>
      </c>
      <c r="K6" s="59">
        <f>J6/I6*100</f>
        <v>39.129043516906208</v>
      </c>
    </row>
    <row r="7" spans="1:24" ht="30" thickTop="1" thickBot="1" x14ac:dyDescent="0.4">
      <c r="A7" s="5" t="s">
        <v>19</v>
      </c>
      <c r="B7" s="14"/>
      <c r="C7" s="47">
        <v>400</v>
      </c>
      <c r="D7" s="56">
        <f t="shared" si="0"/>
        <v>20</v>
      </c>
      <c r="E7" s="56">
        <f t="shared" si="1"/>
        <v>5</v>
      </c>
      <c r="F7" s="47">
        <v>1240</v>
      </c>
      <c r="G7" s="58">
        <f t="shared" si="4"/>
        <v>0.32258064516129031</v>
      </c>
      <c r="H7" s="58">
        <f t="shared" ref="H7:H8" si="5">D7/F7</f>
        <v>1.6129032258064516E-2</v>
      </c>
      <c r="I7" s="15"/>
      <c r="J7" s="15"/>
      <c r="K7" s="16"/>
    </row>
    <row r="8" spans="1:24" ht="44.5" thickTop="1" thickBot="1" x14ac:dyDescent="0.4">
      <c r="A8" s="17" t="s">
        <v>20</v>
      </c>
      <c r="B8" s="18"/>
      <c r="C8" s="12">
        <v>400</v>
      </c>
      <c r="D8" s="56">
        <f t="shared" si="0"/>
        <v>20</v>
      </c>
      <c r="E8" s="56">
        <f t="shared" si="1"/>
        <v>5</v>
      </c>
      <c r="F8" s="12">
        <v>100000</v>
      </c>
      <c r="G8" s="86">
        <f>C8/F8</f>
        <v>4.0000000000000001E-3</v>
      </c>
      <c r="H8" s="86">
        <f t="shared" si="5"/>
        <v>2.0000000000000001E-4</v>
      </c>
      <c r="I8" s="19"/>
      <c r="J8" s="20" t="s">
        <v>21</v>
      </c>
      <c r="K8" s="85">
        <f>(SUM(K3:K6)/4)</f>
        <v>22.689884581366812</v>
      </c>
    </row>
    <row r="9" spans="1:24" ht="28.5" customHeight="1" thickTop="1" x14ac:dyDescent="0.35">
      <c r="G9" s="15"/>
      <c r="M9" s="21" t="s">
        <v>0</v>
      </c>
      <c r="N9" s="22" t="s">
        <v>22</v>
      </c>
      <c r="O9" s="23" t="s">
        <v>23</v>
      </c>
    </row>
    <row r="10" spans="1:24" ht="27.65" customHeight="1" x14ac:dyDescent="0.35">
      <c r="G10" s="15"/>
      <c r="M10" s="71" t="s">
        <v>24</v>
      </c>
      <c r="N10" s="72"/>
      <c r="O10" s="73"/>
    </row>
    <row r="11" spans="1:24" ht="29" x14ac:dyDescent="0.35">
      <c r="M11" s="24" t="s">
        <v>25</v>
      </c>
      <c r="N11" s="25" t="s">
        <v>56</v>
      </c>
      <c r="O11" s="64">
        <v>2763</v>
      </c>
      <c r="Q11" s="27"/>
    </row>
    <row r="12" spans="1:24" ht="29" x14ac:dyDescent="0.35">
      <c r="M12" s="24" t="s">
        <v>26</v>
      </c>
      <c r="N12" s="25" t="s">
        <v>57</v>
      </c>
      <c r="O12" s="48">
        <f>O11*K8/100</f>
        <v>626.92151098316504</v>
      </c>
      <c r="Q12" s="27"/>
      <c r="R12" s="28"/>
      <c r="W12" s="29"/>
    </row>
    <row r="13" spans="1:24" x14ac:dyDescent="0.35">
      <c r="M13" s="7" t="s">
        <v>27</v>
      </c>
      <c r="N13" s="30" t="s">
        <v>28</v>
      </c>
      <c r="O13" s="26">
        <v>2699</v>
      </c>
      <c r="Q13" s="27"/>
      <c r="W13" s="29"/>
    </row>
    <row r="14" spans="1:24" ht="29" x14ac:dyDescent="0.35">
      <c r="M14" s="24" t="s">
        <v>29</v>
      </c>
      <c r="N14" s="25" t="s">
        <v>55</v>
      </c>
      <c r="O14" s="65">
        <f>O11/O13</f>
        <v>1.0237124861059652</v>
      </c>
      <c r="Q14" s="27"/>
      <c r="R14" s="31"/>
    </row>
    <row r="15" spans="1:24" ht="49" customHeight="1" thickBot="1" x14ac:dyDescent="0.4">
      <c r="M15" s="17" t="s">
        <v>30</v>
      </c>
      <c r="N15" s="32" t="s">
        <v>58</v>
      </c>
      <c r="O15" s="49">
        <f>O12/O13</f>
        <v>0.23227918154248425</v>
      </c>
      <c r="Q15" s="27"/>
      <c r="X15" s="16"/>
    </row>
    <row r="16" spans="1:24" ht="15" thickTop="1" x14ac:dyDescent="0.35">
      <c r="L16" s="33"/>
      <c r="M16" s="74" t="s">
        <v>31</v>
      </c>
      <c r="N16" s="75"/>
      <c r="O16" s="76"/>
      <c r="Q16" s="27"/>
      <c r="X16" s="34"/>
    </row>
    <row r="17" spans="12:25" x14ac:dyDescent="0.35">
      <c r="L17" s="33"/>
      <c r="M17" s="77"/>
      <c r="N17" s="78"/>
      <c r="O17" s="79"/>
      <c r="X17" s="34"/>
    </row>
    <row r="18" spans="12:25" x14ac:dyDescent="0.35">
      <c r="L18" s="33"/>
      <c r="M18" s="7" t="s">
        <v>32</v>
      </c>
      <c r="N18" s="30" t="s">
        <v>33</v>
      </c>
      <c r="O18" s="65">
        <f>1.457/(O14^0.67)</f>
        <v>1.4343009680358043</v>
      </c>
      <c r="P18" s="31"/>
      <c r="Q18" s="34"/>
      <c r="R18" s="31"/>
      <c r="S18" s="16"/>
    </row>
    <row r="19" spans="12:25" ht="29" x14ac:dyDescent="0.35">
      <c r="M19" s="24" t="s">
        <v>34</v>
      </c>
      <c r="N19" s="30" t="s">
        <v>35</v>
      </c>
      <c r="O19" s="66">
        <f>(0.67)*((1.457/O14)^(0.67-1))*O15</f>
        <v>0.13851671319948461</v>
      </c>
      <c r="P19" s="53"/>
      <c r="Q19" s="34"/>
      <c r="R19" s="31"/>
      <c r="S19" s="16"/>
      <c r="X19" s="31"/>
      <c r="Y19" s="31"/>
    </row>
    <row r="20" spans="12:25" ht="29.5" thickBot="1" x14ac:dyDescent="0.4">
      <c r="M20" s="17" t="s">
        <v>36</v>
      </c>
      <c r="N20" s="35" t="s">
        <v>37</v>
      </c>
      <c r="O20" s="50">
        <f>(O19/O18)*100</f>
        <v>9.6574370572429835</v>
      </c>
      <c r="P20" s="54"/>
      <c r="Q20" s="27"/>
      <c r="R20" s="31"/>
      <c r="S20" s="16"/>
      <c r="X20" s="31"/>
      <c r="Y20" s="31"/>
    </row>
    <row r="21" spans="12:25" ht="15.5" thickTop="1" thickBot="1" x14ac:dyDescent="0.4">
      <c r="X21" s="31"/>
      <c r="Y21" s="31"/>
    </row>
    <row r="22" spans="12:25" ht="15.5" thickTop="1" thickBot="1" x14ac:dyDescent="0.4">
      <c r="M22" s="80" t="s">
        <v>38</v>
      </c>
      <c r="N22" s="81"/>
      <c r="O22" s="82"/>
      <c r="P22" s="36"/>
      <c r="Q22" s="27"/>
      <c r="X22" s="31"/>
      <c r="Y22" s="31"/>
    </row>
    <row r="23" spans="12:25" ht="44.5" customHeight="1" thickTop="1" x14ac:dyDescent="0.35">
      <c r="M23" s="37" t="s">
        <v>39</v>
      </c>
      <c r="N23" s="83" t="s">
        <v>40</v>
      </c>
      <c r="O23" s="84"/>
      <c r="P23" s="37" t="s">
        <v>41</v>
      </c>
      <c r="Q23" s="38" t="s">
        <v>42</v>
      </c>
    </row>
    <row r="24" spans="12:25" x14ac:dyDescent="0.35">
      <c r="M24" s="7" t="s">
        <v>43</v>
      </c>
      <c r="N24" s="67">
        <v>0.17</v>
      </c>
      <c r="O24" s="68"/>
      <c r="P24" s="51">
        <f>(($O$29-N24)/N24)*100</f>
        <v>743.70645178576729</v>
      </c>
      <c r="Q24" s="9">
        <f>(ABS($O$29-N24)/$N$30)</f>
        <v>9.1274254119430598</v>
      </c>
    </row>
    <row r="25" spans="12:25" x14ac:dyDescent="0.35">
      <c r="M25" s="7" t="s">
        <v>44</v>
      </c>
      <c r="N25" s="67">
        <v>0.76</v>
      </c>
      <c r="O25" s="68"/>
      <c r="P25" s="51">
        <f t="shared" ref="P25:P28" si="6">(($O$29-N25)/N25)*100</f>
        <v>88.72381158365846</v>
      </c>
      <c r="Q25" s="9">
        <f t="shared" ref="Q25:Q28" si="7">(ABS($O$29-N25)/$N$30)</f>
        <v>4.8680116100120783</v>
      </c>
    </row>
    <row r="26" spans="12:25" x14ac:dyDescent="0.35">
      <c r="M26" s="7" t="s">
        <v>45</v>
      </c>
      <c r="N26" s="67">
        <v>1.31</v>
      </c>
      <c r="O26" s="68"/>
      <c r="P26" s="51">
        <f>(($O$29-N26)/N26)*100</f>
        <v>9.48862351418353</v>
      </c>
      <c r="Q26" s="9">
        <f t="shared" si="7"/>
        <v>0.89737162516116331</v>
      </c>
    </row>
    <row r="27" spans="12:25" x14ac:dyDescent="0.35">
      <c r="M27" s="7" t="s">
        <v>46</v>
      </c>
      <c r="N27" s="67">
        <v>2.2799999999999998</v>
      </c>
      <c r="O27" s="68"/>
      <c r="P27" s="51">
        <f>(($O$29-N27)/N27)*100</f>
        <v>-37.092062805447171</v>
      </c>
      <c r="Q27" s="9">
        <f t="shared" si="7"/>
        <v>6.105393439030447</v>
      </c>
    </row>
    <row r="28" spans="12:25" ht="15" thickBot="1" x14ac:dyDescent="0.4">
      <c r="M28" s="7" t="s">
        <v>47</v>
      </c>
      <c r="N28" s="67">
        <v>3.53</v>
      </c>
      <c r="O28" s="68"/>
      <c r="P28" s="52">
        <f t="shared" si="6"/>
        <v>-59.368244531563619</v>
      </c>
      <c r="Q28" s="13">
        <f t="shared" si="7"/>
        <v>15.129575222782526</v>
      </c>
    </row>
    <row r="29" spans="12:25" ht="15.5" thickTop="1" thickBot="1" x14ac:dyDescent="0.4">
      <c r="M29" s="17" t="s">
        <v>48</v>
      </c>
      <c r="N29" s="39"/>
      <c r="O29" s="49">
        <f>O18</f>
        <v>1.4343009680358043</v>
      </c>
    </row>
    <row r="30" spans="12:25" ht="65.5" customHeight="1" thickTop="1" thickBot="1" x14ac:dyDescent="0.4">
      <c r="M30" s="40" t="s">
        <v>49</v>
      </c>
      <c r="N30" s="69">
        <f>O19</f>
        <v>0.13851671319948461</v>
      </c>
      <c r="O30" s="70"/>
    </row>
    <row r="31" spans="12:25" ht="15" thickTop="1" x14ac:dyDescent="0.35"/>
  </sheetData>
  <mergeCells count="10">
    <mergeCell ref="N26:O26"/>
    <mergeCell ref="N27:O27"/>
    <mergeCell ref="N28:O28"/>
    <mergeCell ref="N30:O30"/>
    <mergeCell ref="M10:O10"/>
    <mergeCell ref="M16:O17"/>
    <mergeCell ref="M22:O22"/>
    <mergeCell ref="N23:O23"/>
    <mergeCell ref="N24:O24"/>
    <mergeCell ref="N25:O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mérési munkalap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Borbély Venczel</dc:creator>
  <cp:lastModifiedBy>Attila</cp:lastModifiedBy>
  <dcterms:created xsi:type="dcterms:W3CDTF">2024-04-16T06:06:08Z</dcterms:created>
  <dcterms:modified xsi:type="dcterms:W3CDTF">2024-04-20T21:44:08Z</dcterms:modified>
</cp:coreProperties>
</file>